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  <sheet name="Sheet2" sheetId="2" r:id="rId2"/>
    <sheet name="Sheet3" sheetId="3" r:id="rId3"/>
  </sheets>
  <definedNames>
    <definedName name="Depreciation">'Sheet1'!$B$31</definedName>
    <definedName name="Down_Payment">'Sheet1'!#REF!</definedName>
    <definedName name="Finance_Charge">'Sheet1'!$B$32</definedName>
    <definedName name="Gross_Cap_Cost">'Sheet1'!$B$15</definedName>
    <definedName name="Lease_Sales_Tax">'Sheet1'!$B$33</definedName>
    <definedName name="Lease_Term">'Sheet1'!$B$27</definedName>
    <definedName name="Money_Factor">'Sheet1'!$B$25</definedName>
    <definedName name="Monthly_Lease_Payment">'Sheet1'!$B$40</definedName>
    <definedName name="Monthly_Lease_Tax">'Sheet1'!$B$41</definedName>
    <definedName name="Net_Cap_Cost">'Sheet1'!$B$21</definedName>
    <definedName name="Residual_Value">'Sheet1'!$B$24</definedName>
    <definedName name="State_Sales_Tax">'Sheet1'!$B$28</definedName>
    <definedName name="Total_Payments">'Sheet1'!$B$35</definedName>
    <definedName name="Trade_In">'Sheet1'!$B$19</definedName>
    <definedName name="Warranties">'Sheet1'!$B$12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<sst xmlns="http://schemas.openxmlformats.org/spreadsheetml/2006/main" count="58" uniqueCount="55">
  <si>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2016 C300 </t>
  </si>
  <si>
    <t>VIN: TBD</t>
  </si>
  <si>
    <t>MSRP</t>
  </si>
  <si>
    <t>Add data to highlighted cells only. Other cells will calculate automatically.</t>
  </si>
  <si>
    <t>Discount</t>
  </si>
  <si>
    <t>Dealer Fee</t>
  </si>
  <si>
    <t xml:space="preserve">← Enter the fees here if you want them financed into the deal. </t>
  </si>
  <si>
    <t>Acquisition Fee</t>
  </si>
  <si>
    <t>(Enter them down below in Due At Signing to pay them up front)</t>
  </si>
  <si>
    <t xml:space="preserve"> </t>
  </si>
  <si>
    <t>Base Cap Cost</t>
  </si>
  <si>
    <t>Trade In Value</t>
  </si>
  <si>
    <t>Payoff</t>
  </si>
  <si>
    <t>Trade Equity</t>
  </si>
  <si>
    <t>← This can be negative, which will be added to the amount financed</t>
  </si>
  <si>
    <t>or positive, which reduces the amount financed.</t>
  </si>
  <si>
    <t>Gross Capitalized Cost</t>
  </si>
  <si>
    <t>Capitalized Cost Reductions</t>
  </si>
  <si>
    <t>← A Cap Cost Reduction is any money you put down to lower your payment</t>
  </si>
  <si>
    <t>Cash Down (Deposit)</t>
  </si>
  <si>
    <t>← You can put down additional cash to reduce the amount financed and</t>
  </si>
  <si>
    <t>lower your monthly payment, use cash for Due At Signing,or both.</t>
  </si>
  <si>
    <t>Net Capitalized Cost</t>
  </si>
  <si>
    <t>← Total amount being financed.</t>
  </si>
  <si>
    <t xml:space="preserve">Residual Percentage </t>
  </si>
  <si>
    <t>Residual Value</t>
  </si>
  <si>
    <t>← Amount you can buy the car for at lease end.</t>
  </si>
  <si>
    <t>Money Factor</t>
  </si>
  <si>
    <t>APR</t>
  </si>
  <si>
    <t>Term of Lease</t>
  </si>
  <si>
    <t>Sales Tax</t>
  </si>
  <si>
    <t>Calculation of Lease Cost</t>
  </si>
  <si>
    <t>Depreciation</t>
  </si>
  <si>
    <t>Finance or Rent Charge</t>
  </si>
  <si>
    <t>Sales Tax on Lease</t>
  </si>
  <si>
    <t>Total Lease Cost</t>
  </si>
  <si>
    <t>Calculation of Monthly Lease Payment</t>
  </si>
  <si>
    <t>Monthly Lease Payment</t>
  </si>
  <si>
    <t>Sales Tax on Lease Payment</t>
  </si>
  <si>
    <t>Total Monthly Lease Payment</t>
  </si>
  <si>
    <t>Due At Signing</t>
  </si>
  <si>
    <t xml:space="preserve">← If you've entered these up top already, leave these fee fields blank. </t>
  </si>
  <si>
    <t>If you want to pay the fees up front, enter them here and not up top.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</si>
  <si>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Month's Rent &amp; Tax</t>
    </r>
  </si>
  <si>
    <t>Total Due At Signing</t>
  </si>
  <si>
    <t>← Your “out the door” amount due on delivery.</t>
  </si>
  <si>
    <t>Variance Analysis</t>
  </si>
  <si>
    <t>Dealer's Payment Figure</t>
  </si>
  <si>
    <t>Your Payment Figure</t>
  </si>
  <si>
    <t>Varience(Monthly)</t>
  </si>
  <si>
    <t>← Should be within a couple of dollars. Overages need to be investigated</t>
  </si>
  <si>
    <t>Varience (Life of Loan)</t>
  </si>
  <si>
    <t xml:space="preserve">← Look for a number close to this amount either being added to the cost </t>
  </si>
  <si>
    <t xml:space="preserve">of the deal, or being incorrectly deducted from your credits on the deal, </t>
  </si>
  <si>
    <t>such as your trade equity, or the discount off MSRP.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</si>
</sst>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[$$-409]#,##0.00;[RED]\-[$$-409]#,##0.00"/>
    <numFmt numFmtId="166" formatCode="&quot; $&quot;#,##0.00\ ;&quot; $(&quot;#,##0.00\);&quot; $-&quot;#\ ;@\ "/>
    <numFmt numFmtId="167" formatCode="&quot; $&quot;#,##0\ ;&quot; $(&quot;#,##0\);&quot; $-&quot;#\ ;@\ "/>
    <numFmt numFmtId="168" formatCode="[$$-409]#,##0;\-[$$-409]#,##0"/>
    <numFmt numFmtId="169" formatCode="MM/DD/YY"/>
    <numFmt numFmtId="170" formatCode="#,##0.00"/>
    <numFmt numFmtId="171" formatCode="0%"/>
    <numFmt numFmtId="172" formatCode="0.0%"/>
    <numFmt numFmtId="173" formatCode="#,##0.00\ ;&quot; (&quot;#,##0.00\);&quot; -&quot;#\ ;@\ "/>
    <numFmt numFmtId="174" formatCode="#,##0\ ;&quot; (&quot;#,##0\);&quot; -&quot;#\ ;@\ "/>
    <numFmt numFmtId="175" formatCode="0.00%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2" borderId="0" xfId="0" applyFill="1" applyBorder="1" applyAlignment="1">
      <alignment horizontal="center"/>
    </xf>
    <xf numFmtId="164" fontId="4" fillId="0" borderId="0" xfId="0" applyFont="1" applyAlignment="1">
      <alignment wrapText="1"/>
    </xf>
    <xf numFmtId="164" fontId="2" fillId="2" borderId="0" xfId="0" applyFont="1" applyFill="1" applyBorder="1" applyAlignment="1">
      <alignment/>
    </xf>
    <xf numFmtId="165" fontId="0" fillId="3" borderId="0" xfId="0" applyNumberFormat="1" applyFont="1" applyFill="1" applyAlignment="1">
      <alignment horizontal="center" wrapText="1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167" fontId="0" fillId="2" borderId="0" xfId="17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/>
    </xf>
    <xf numFmtId="168" fontId="0" fillId="3" borderId="0" xfId="0" applyNumberFormat="1" applyFill="1" applyAlignment="1">
      <alignment horizontal="center"/>
    </xf>
    <xf numFmtId="169" fontId="0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70" fontId="2" fillId="2" borderId="0" xfId="17" applyNumberFormat="1" applyFont="1" applyFill="1" applyBorder="1" applyAlignment="1" applyProtection="1">
      <alignment horizontal="center"/>
      <protection/>
    </xf>
    <xf numFmtId="164" fontId="0" fillId="2" borderId="2" xfId="0" applyFill="1" applyBorder="1" applyAlignment="1">
      <alignment/>
    </xf>
    <xf numFmtId="164" fontId="0" fillId="2" borderId="0" xfId="0" applyFont="1" applyFill="1" applyBorder="1" applyAlignment="1">
      <alignment horizontal="left" indent="1"/>
    </xf>
    <xf numFmtId="167" fontId="5" fillId="3" borderId="0" xfId="17" applyNumberFormat="1" applyFont="1" applyFill="1" applyBorder="1" applyAlignment="1" applyProtection="1">
      <alignment horizontal="center"/>
      <protection/>
    </xf>
    <xf numFmtId="167" fontId="6" fillId="2" borderId="0" xfId="17" applyNumberFormat="1" applyFont="1" applyFill="1" applyBorder="1" applyAlignment="1" applyProtection="1">
      <alignment horizontal="center"/>
      <protection/>
    </xf>
    <xf numFmtId="167" fontId="5" fillId="2" borderId="0" xfId="17" applyNumberFormat="1" applyFont="1" applyFill="1" applyBorder="1" applyAlignment="1" applyProtection="1">
      <alignment horizontal="center"/>
      <protection/>
    </xf>
    <xf numFmtId="171" fontId="5" fillId="3" borderId="0" xfId="17" applyNumberFormat="1" applyFont="1" applyFill="1" applyBorder="1" applyAlignment="1" applyProtection="1">
      <alignment horizontal="center"/>
      <protection/>
    </xf>
    <xf numFmtId="164" fontId="5" fillId="3" borderId="0" xfId="0" applyFont="1" applyFill="1" applyAlignment="1">
      <alignment horizontal="center" wrapText="1"/>
    </xf>
    <xf numFmtId="172" fontId="5" fillId="2" borderId="0" xfId="19" applyNumberFormat="1" applyFont="1" applyFill="1" applyBorder="1" applyAlignment="1" applyProtection="1">
      <alignment horizontal="center"/>
      <protection/>
    </xf>
    <xf numFmtId="174" fontId="5" fillId="3" borderId="0" xfId="15" applyNumberFormat="1" applyFont="1" applyFill="1" applyBorder="1" applyAlignment="1" applyProtection="1">
      <alignment horizontal="center"/>
      <protection/>
    </xf>
    <xf numFmtId="175" fontId="5" fillId="3" borderId="0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6" fontId="5" fillId="2" borderId="0" xfId="17" applyFont="1" applyFill="1" applyBorder="1" applyAlignment="1" applyProtection="1">
      <alignment horizontal="center"/>
      <protection/>
    </xf>
    <xf numFmtId="166" fontId="6" fillId="2" borderId="0" xfId="17" applyFont="1" applyFill="1" applyBorder="1" applyAlignment="1" applyProtection="1">
      <alignment horizontal="center"/>
      <protection/>
    </xf>
    <xf numFmtId="164" fontId="0" fillId="2" borderId="0" xfId="0" applyFill="1" applyBorder="1" applyAlignment="1">
      <alignment/>
    </xf>
    <xf numFmtId="164" fontId="5" fillId="0" borderId="0" xfId="0" applyFont="1" applyAlignment="1">
      <alignment horizontal="center"/>
    </xf>
    <xf numFmtId="164" fontId="2" fillId="2" borderId="2" xfId="0" applyFont="1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5" fontId="0" fillId="3" borderId="0" xfId="0" applyNumberForma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D49" sqref="D49"/>
    </sheetView>
  </sheetViews>
  <sheetFormatPr defaultColWidth="12.57421875" defaultRowHeight="12.75"/>
  <cols>
    <col min="1" max="1" width="33.57421875" style="0" customWidth="1"/>
    <col min="2" max="2" width="11.57421875" style="0" customWidth="1"/>
    <col min="3" max="3" width="1.7109375" style="0" customWidth="1"/>
    <col min="4" max="4" width="62.7109375" style="0" customWidth="1"/>
    <col min="5" max="16384" width="11.57421875" style="0" customWidth="1"/>
  </cols>
  <sheetData>
    <row r="1" spans="1:2" ht="12.75">
      <c r="A1" s="1" t="s">
        <v>0</v>
      </c>
      <c r="B1" s="2"/>
    </row>
    <row r="2" spans="1:2" ht="12.75">
      <c r="A2" s="3"/>
      <c r="B2" s="4"/>
    </row>
    <row r="3" spans="1:2" ht="12.75">
      <c r="A3" s="5" t="s">
        <v>1</v>
      </c>
      <c r="B3" s="4"/>
    </row>
    <row r="4" spans="1:4" ht="12.75">
      <c r="A4" s="6" t="s">
        <v>2</v>
      </c>
      <c r="B4" s="7">
        <v>50160</v>
      </c>
      <c r="D4" t="s">
        <v>3</v>
      </c>
    </row>
    <row r="5" spans="1:2" ht="12.75">
      <c r="A5" t="s">
        <v>4</v>
      </c>
      <c r="B5" s="8">
        <v>2500</v>
      </c>
    </row>
    <row r="6" spans="1:4" ht="12.75">
      <c r="A6" t="s">
        <v>5</v>
      </c>
      <c r="B6" s="8">
        <v>0</v>
      </c>
      <c r="D6" t="s">
        <v>6</v>
      </c>
    </row>
    <row r="7" spans="1:4" ht="12.75">
      <c r="A7" t="s">
        <v>7</v>
      </c>
      <c r="B7" s="8">
        <v>0</v>
      </c>
      <c r="D7" t="s">
        <v>8</v>
      </c>
    </row>
    <row r="8" ht="12.75">
      <c r="B8" s="9" t="s">
        <v>9</v>
      </c>
    </row>
    <row r="9" spans="1:2" ht="12.75">
      <c r="A9" s="6" t="s">
        <v>10</v>
      </c>
      <c r="B9" s="10">
        <f>SUM(B4+B6+B7+B8)-B5</f>
        <v>47660</v>
      </c>
    </row>
    <row r="10" ht="12.75">
      <c r="B10" s="11"/>
    </row>
    <row r="11" spans="1:2" ht="12.75">
      <c r="A11" s="6" t="s">
        <v>11</v>
      </c>
      <c r="B11" s="8">
        <v>0</v>
      </c>
    </row>
    <row r="12" spans="1:4" ht="12.75">
      <c r="A12" s="12" t="s">
        <v>12</v>
      </c>
      <c r="B12" s="13">
        <v>0</v>
      </c>
      <c r="D12" s="14"/>
    </row>
    <row r="13" spans="1:4" ht="12.75">
      <c r="A13" s="12" t="s">
        <v>13</v>
      </c>
      <c r="B13" s="15">
        <f>SUM(B11-B12)</f>
        <v>0</v>
      </c>
      <c r="D13" t="s">
        <v>14</v>
      </c>
    </row>
    <row r="14" spans="1:4" ht="12.75">
      <c r="A14" s="12"/>
      <c r="B14" s="16"/>
      <c r="D14" t="s">
        <v>15</v>
      </c>
    </row>
    <row r="15" spans="1:2" ht="12.75">
      <c r="A15" s="6" t="s">
        <v>16</v>
      </c>
      <c r="B15" s="17">
        <f>SUM(B9-B13)</f>
        <v>47660</v>
      </c>
    </row>
    <row r="16" spans="1:2" ht="12.75">
      <c r="A16" s="18"/>
      <c r="B16" s="11"/>
    </row>
    <row r="17" ht="12.75">
      <c r="B17" s="11"/>
    </row>
    <row r="18" spans="1:4" ht="12.75">
      <c r="A18" s="6" t="s">
        <v>17</v>
      </c>
      <c r="D18" t="s">
        <v>18</v>
      </c>
    </row>
    <row r="19" spans="1:4" ht="12.75">
      <c r="A19" s="19" t="s">
        <v>19</v>
      </c>
      <c r="B19" s="20">
        <v>0</v>
      </c>
      <c r="D19" t="s">
        <v>20</v>
      </c>
    </row>
    <row r="20" spans="1:4" ht="12.75">
      <c r="A20" s="19"/>
      <c r="B20" s="20"/>
      <c r="D20" t="s">
        <v>21</v>
      </c>
    </row>
    <row r="21" spans="1:4" ht="12.75">
      <c r="A21" s="6" t="s">
        <v>22</v>
      </c>
      <c r="B21" s="21">
        <f>SUM(B15)-(+B19)</f>
        <v>47660</v>
      </c>
      <c r="D21" t="s">
        <v>23</v>
      </c>
    </row>
    <row r="22" spans="1:2" ht="12.75">
      <c r="A22" s="6"/>
      <c r="B22" s="22"/>
    </row>
    <row r="23" spans="1:2" ht="12.75">
      <c r="A23" s="6" t="s">
        <v>24</v>
      </c>
      <c r="B23" s="23">
        <v>0.6</v>
      </c>
    </row>
    <row r="24" spans="1:4" ht="12.75">
      <c r="A24" s="19" t="s">
        <v>25</v>
      </c>
      <c r="B24" s="22">
        <f>SUM(B4*B23)</f>
        <v>30096</v>
      </c>
      <c r="D24" t="s">
        <v>26</v>
      </c>
    </row>
    <row r="25" spans="1:2" ht="12.75">
      <c r="A25" s="19" t="s">
        <v>27</v>
      </c>
      <c r="B25" s="24">
        <v>0.0012100000000000001</v>
      </c>
    </row>
    <row r="26" spans="1:2" ht="12.75">
      <c r="A26" s="19" t="s">
        <v>28</v>
      </c>
      <c r="B26" s="25">
        <f>Money_Factor*24</f>
        <v>0.029040000000000003</v>
      </c>
    </row>
    <row r="27" spans="1:2" ht="12.75">
      <c r="A27" s="19" t="s">
        <v>29</v>
      </c>
      <c r="B27" s="26">
        <v>36</v>
      </c>
    </row>
    <row r="28" spans="1:2" ht="12.75">
      <c r="A28" s="19" t="s">
        <v>30</v>
      </c>
      <c r="B28" s="27">
        <v>0.06</v>
      </c>
    </row>
    <row r="29" ht="12.75">
      <c r="B29" s="28"/>
    </row>
    <row r="30" spans="1:2" ht="12.75">
      <c r="A30" s="6" t="s">
        <v>31</v>
      </c>
      <c r="B30" s="28"/>
    </row>
    <row r="31" spans="1:2" ht="12.75">
      <c r="A31" s="19" t="s">
        <v>32</v>
      </c>
      <c r="B31" s="29">
        <f>SUM(B21-B24)</f>
        <v>17564</v>
      </c>
    </row>
    <row r="32" spans="1:2" ht="12.75">
      <c r="A32" s="19" t="s">
        <v>33</v>
      </c>
      <c r="B32" s="29">
        <f>(Net_Cap_Cost+Residual_Value)*Money_Factor*Lease_Term</f>
        <v>3387.0513600000004</v>
      </c>
    </row>
    <row r="33" spans="1:2" ht="12.75">
      <c r="A33" s="19" t="s">
        <v>34</v>
      </c>
      <c r="B33" s="29">
        <f>(Depreciation+Finance_Charge)*B28</f>
        <v>1257.0630816</v>
      </c>
    </row>
    <row r="34" spans="1:2" ht="12.75">
      <c r="A34" s="19"/>
      <c r="B34" s="29"/>
    </row>
    <row r="35" spans="1:2" ht="12.75">
      <c r="A35" t="s">
        <v>35</v>
      </c>
      <c r="B35" s="30">
        <f>Depreciation+Finance_Charge+Lease_Sales_Tax</f>
        <v>22208.114441600002</v>
      </c>
    </row>
    <row r="36" ht="12.75">
      <c r="B36" s="30"/>
    </row>
    <row r="37" ht="12.75">
      <c r="B37" s="28"/>
    </row>
    <row r="38" spans="1:2" ht="12.75">
      <c r="A38" s="31"/>
      <c r="B38" s="32"/>
    </row>
    <row r="39" spans="1:2" ht="12.75">
      <c r="A39" s="6" t="s">
        <v>36</v>
      </c>
      <c r="B39" s="32"/>
    </row>
    <row r="40" spans="1:2" ht="12.75">
      <c r="A40" s="19" t="s">
        <v>37</v>
      </c>
      <c r="B40" s="29">
        <f>(Depreciation+Finance_Charge)/Lease_Term</f>
        <v>581.9736488888889</v>
      </c>
    </row>
    <row r="41" spans="1:2" ht="12.75">
      <c r="A41" s="19" t="s">
        <v>38</v>
      </c>
      <c r="B41" s="29">
        <f>+Lease_Sales_Tax/Lease_Term</f>
        <v>34.918418933333335</v>
      </c>
    </row>
    <row r="42" spans="1:2" ht="12.75">
      <c r="A42" s="6" t="s">
        <v>39</v>
      </c>
      <c r="B42" s="30">
        <f>+Monthly_Lease_Payment+Monthly_Lease_Tax</f>
        <v>616.8920678222222</v>
      </c>
    </row>
    <row r="43" spans="1:2" ht="12.75">
      <c r="A43" s="18"/>
      <c r="B43" s="4"/>
    </row>
    <row r="44" spans="1:2" ht="12.75">
      <c r="A44" s="18"/>
      <c r="B44" s="4"/>
    </row>
    <row r="45" spans="1:2" ht="12.75">
      <c r="A45" s="33" t="s">
        <v>40</v>
      </c>
      <c r="B45" s="16"/>
    </row>
    <row r="46" spans="1:4" ht="12.75">
      <c r="A46" s="18" t="s">
        <v>5</v>
      </c>
      <c r="B46" s="9">
        <v>349</v>
      </c>
      <c r="D46" t="s">
        <v>41</v>
      </c>
    </row>
    <row r="47" spans="1:4" ht="12.75">
      <c r="A47" s="18" t="s">
        <v>7</v>
      </c>
      <c r="B47" s="34">
        <v>795</v>
      </c>
      <c r="D47" t="s">
        <v>42</v>
      </c>
    </row>
    <row r="48" spans="1:2" ht="12.75">
      <c r="A48" s="18" t="s">
        <v>43</v>
      </c>
      <c r="B48" s="34">
        <f>SUM(B42)</f>
        <v>616.8920678222222</v>
      </c>
    </row>
    <row r="49" spans="1:4" ht="12.75">
      <c r="A49" s="33" t="s">
        <v>44</v>
      </c>
      <c r="B49" s="35">
        <f>SUM(B46:B48)</f>
        <v>1760.892067822222</v>
      </c>
      <c r="D49" t="s">
        <v>45</v>
      </c>
    </row>
    <row r="50" spans="1:2" ht="12.75">
      <c r="A50" s="18"/>
      <c r="B50" s="4"/>
    </row>
    <row r="51" spans="1:2" ht="12.75">
      <c r="A51" s="18" t="s">
        <v>9</v>
      </c>
      <c r="B51" s="9"/>
    </row>
    <row r="52" ht="12.75">
      <c r="A52" s="36" t="s">
        <v>46</v>
      </c>
    </row>
    <row r="53" spans="1:2" ht="12.75">
      <c r="A53" t="s">
        <v>47</v>
      </c>
      <c r="B53" s="37">
        <v>635</v>
      </c>
    </row>
    <row r="54" spans="1:2" ht="12.75">
      <c r="A54" t="s">
        <v>48</v>
      </c>
      <c r="B54" s="38">
        <f>SUM(B42)</f>
        <v>616.8920678222222</v>
      </c>
    </row>
    <row r="55" spans="1:4" ht="12.75">
      <c r="A55" t="s">
        <v>49</v>
      </c>
      <c r="B55" s="38">
        <f>SUM(B53-B54)</f>
        <v>18.107932177777798</v>
      </c>
      <c r="D55" t="s">
        <v>50</v>
      </c>
    </row>
    <row r="56" spans="1:4" ht="12.75">
      <c r="A56" s="36" t="s">
        <v>51</v>
      </c>
      <c r="B56" s="39">
        <f>SUM(B55)*B27</f>
        <v>651.8855584000007</v>
      </c>
      <c r="D56" t="s">
        <v>52</v>
      </c>
    </row>
    <row r="57" ht="12.75">
      <c r="D57" t="s">
        <v>53</v>
      </c>
    </row>
    <row r="58" ht="12.75">
      <c r="D58" t="s">
        <v>54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2015-04-30T04:17:22Z</dcterms:created>
  <dcterms:modified xsi:type="dcterms:W3CDTF">2016-05-27T00:45:48Z</dcterms:modified>
  <cp:category/>
  <cp:version/>
  <cp:contentType/>
  <cp:contentStatus/>
  <cp:revision>43</cp:revision>
</cp:coreProperties>
</file>